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<sst xmlns="http://schemas.openxmlformats.org/spreadsheetml/2006/main" count="10" uniqueCount="7">
  <si>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Mean</t>
  </si>
  <si>
    <t>+2SD</t>
  </si>
  <si>
    <t>-2SD</t>
  </si>
  <si>
    <t>Bodyweight girls</t>
  </si>
  <si>
    <t>Bodyweight boys</t>
  </si>
  <si>
    <t>Age (years)</t>
  </si>
  <si>
    <t>Scaling factor from the picture: http://www.verkkoklinikka.fi/laskurit/kasvu/ [1 cm corresponds to 12.82051kg in picture]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</si>
</sst>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 quotePrefix="1">
      <alignment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Sheet1!$A$3:$A$19</c:f>
              <c:numCache/>
            </c:numRef>
          </c:xVal>
          <c:yVal>
            <c:numRef>
              <c:f>Sheet1!$B$3:$B$19</c:f>
              <c:numCache/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-2SD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Sheet1!$A$3:$A$19</c:f>
              <c:numCache/>
            </c:numRef>
          </c:xVal>
          <c:yVal>
            <c:numRef>
              <c:f>Sheet1!$C$3:$C$19</c:f>
              <c:numCache/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+2SD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Sheet1!$A$3:$A$19</c:f>
              <c:numCache/>
            </c:numRef>
          </c:xVal>
          <c:yVal>
            <c:numRef>
              <c:f>Sheet1!$D$3:$D$19</c:f>
              <c:numCache/>
            </c:numRef>
          </c:yVal>
          <c:smooth val="0"/>
        </c:ser>
        <c:axId val="29980221"/>
        <c:axId val="1386534"/>
      </c:scatterChart>
      <c:valAx>
        <c:axId val="29980221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6534"/>
        <c:crosses val="autoZero"/>
        <c:crossBetween val="midCat"/>
        <c:dispUnits/>
      </c:valAx>
      <c:valAx>
        <c:axId val="138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Bodyweight of Finnish girls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802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Sheet1!$A$3:$A$19</c:f>
              <c:numCache/>
            </c:numRef>
          </c:xVal>
          <c:yVal>
            <c:numRef>
              <c:f>Sheet1!$E$3:$E$19</c:f>
              <c:numCache/>
            </c:numRef>
          </c:y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-2SD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Sheet1!$A$3:$A$19</c:f>
              <c:numCache/>
            </c:numRef>
          </c:xVal>
          <c:yVal>
            <c:numRef>
              <c:f>Sheet1!$F$3:$F$19</c:f>
              <c:numCache/>
            </c:numRef>
          </c:yVal>
          <c:smooth val="0"/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+2SD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Sheet1!$A$3:$A$19</c:f>
              <c:numCache/>
            </c:numRef>
          </c:xVal>
          <c:yVal>
            <c:numRef>
              <c:f>Sheet1!$G$3:$G$19</c:f>
              <c:numCache/>
            </c:numRef>
          </c:yVal>
          <c:smooth val="0"/>
        </c:ser>
        <c:axId val="12478807"/>
        <c:axId val="45200400"/>
      </c:scatterChart>
      <c:valAx>
        <c:axId val="12478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00400"/>
        <c:crosses val="autoZero"/>
        <c:crossBetween val="midCat"/>
        <c:dispUnits/>
      </c:valAx>
      <c:valAx>
        <c:axId val="45200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Bodyweight of Finnish boys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788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28575</xdr:rowOff>
    </xdr:from>
    <xdr:to>
      <xdr:col>17</xdr:col>
      <xdr:colOff>438150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105525" y="361950"/>
        <a:ext cx="5905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26</xdr:row>
      <xdr:rowOff>114300</xdr:rowOff>
    </xdr:from>
    <xdr:to>
      <xdr:col>17</xdr:col>
      <xdr:colOff>419100</xdr:colOff>
      <xdr:row>49</xdr:row>
      <xdr:rowOff>152400</xdr:rowOff>
    </xdr:to>
    <xdr:graphicFrame>
      <xdr:nvGraphicFramePr>
        <xdr:cNvPr id="2" name="Chart 6"/>
        <xdr:cNvGraphicFramePr/>
      </xdr:nvGraphicFramePr>
      <xdr:xfrm>
        <a:off x="6105525" y="4333875"/>
        <a:ext cx="58864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14.7109375" style="0" bestFit="1" customWidth="1"/>
    <col min="2" max="2" width="11.57421875" style="0" bestFit="1" customWidth="1"/>
    <col min="3" max="3" width="10.57421875" style="0" bestFit="1" customWidth="1"/>
    <col min="4" max="5" width="11.57421875" style="0" bestFit="1" customWidth="1"/>
    <col min="6" max="6" width="10.57421875" style="0" bestFit="1" customWidth="1"/>
    <col min="7" max="7" width="11.57421875" style="0" bestFit="1" customWidth="1"/>
    <col min="20" max="20" width="10.7109375" style="0" customWidth="1"/>
    <col min="22" max="22" width="12.7109375" style="0" customWidth="1"/>
    <col min="23" max="23" width="20.00390625" style="0" customWidth="1"/>
    <col min="26" max="26" width="13.00390625" style="0" customWidth="1"/>
  </cols>
  <sheetData>
    <row r="1" spans="1:26" ht="12.75">
      <c r="A1" s="12"/>
      <c r="B1" t="s">
        <v>3</v>
      </c>
      <c r="E1" s="1" t="s">
        <v>4</v>
      </c>
      <c r="F1" s="2"/>
      <c r="G1" s="2"/>
      <c r="I1" t="s">
        <v>6</v>
      </c>
      <c r="T1" s="13"/>
      <c r="U1" s="11"/>
      <c r="V1" s="11"/>
      <c r="W1" s="11"/>
      <c r="X1" s="13"/>
      <c r="Y1" s="11"/>
      <c r="Z1" s="11"/>
    </row>
    <row r="2" spans="1:27" ht="13.5" thickBot="1">
      <c r="A2" s="3" t="s">
        <v>5</v>
      </c>
      <c r="B2" s="3" t="s">
        <v>0</v>
      </c>
      <c r="C2" s="4" t="s">
        <v>2</v>
      </c>
      <c r="D2" s="4" t="s">
        <v>1</v>
      </c>
      <c r="E2" s="5" t="s">
        <v>0</v>
      </c>
      <c r="F2" s="4" t="s">
        <v>2</v>
      </c>
      <c r="G2" s="4" t="s">
        <v>1</v>
      </c>
      <c r="I2">
        <f>(20/7.8)*5</f>
        <v>12.820512820512821</v>
      </c>
      <c r="S2" s="8"/>
      <c r="T2" s="13"/>
      <c r="U2" s="13"/>
      <c r="V2" s="13"/>
      <c r="W2" s="13"/>
      <c r="X2" s="13"/>
      <c r="Y2" s="13"/>
      <c r="Z2" s="13"/>
      <c r="AA2" s="8"/>
    </row>
    <row r="3" spans="1:26" ht="12.75">
      <c r="A3">
        <v>2</v>
      </c>
      <c r="B3" s="6">
        <f>0.9*I2</f>
        <v>11.53846153846154</v>
      </c>
      <c r="C3" s="6">
        <f>0.73*I2</f>
        <v>9.35897435897436</v>
      </c>
      <c r="D3" s="6">
        <f>1.18*I2</f>
        <v>15.128205128205128</v>
      </c>
      <c r="E3" s="7">
        <f>0.95*I2</f>
        <v>12.179487179487179</v>
      </c>
      <c r="F3" s="7">
        <f>0.75*I2</f>
        <v>9.615384615384617</v>
      </c>
      <c r="G3" s="7">
        <f>1.15*I2</f>
        <v>14.743589743589743</v>
      </c>
      <c r="T3" s="11"/>
      <c r="U3" s="11"/>
      <c r="V3" s="11"/>
      <c r="W3" s="11"/>
      <c r="X3" s="11"/>
      <c r="Y3" s="11"/>
      <c r="Z3" s="11"/>
    </row>
    <row r="4" spans="1:26" ht="12.75">
      <c r="A4">
        <v>3</v>
      </c>
      <c r="B4" s="6">
        <f>1.1*I2</f>
        <v>14.102564102564104</v>
      </c>
      <c r="C4" s="6">
        <f>0.85*I2</f>
        <v>10.897435897435898</v>
      </c>
      <c r="D4" s="6">
        <f>1.33*I2</f>
        <v>17.051282051282055</v>
      </c>
      <c r="E4" s="7">
        <f>1.1*I2</f>
        <v>14.102564102564104</v>
      </c>
      <c r="F4" s="7">
        <f>0.88*I2</f>
        <v>11.282051282051283</v>
      </c>
      <c r="G4" s="7">
        <f>1.35*I2</f>
        <v>17.30769230769231</v>
      </c>
      <c r="T4" s="11"/>
      <c r="U4" s="11"/>
      <c r="V4" s="11"/>
      <c r="W4" s="11"/>
      <c r="X4" s="11"/>
      <c r="Y4" s="11"/>
      <c r="Z4" s="11"/>
    </row>
    <row r="5" spans="1:26" ht="12.75">
      <c r="A5">
        <v>4</v>
      </c>
      <c r="B5" s="6">
        <f>1.2*I2</f>
        <v>15.384615384615385</v>
      </c>
      <c r="C5" s="6">
        <f>0.958*I2</f>
        <v>12.282051282051283</v>
      </c>
      <c r="D5" s="6">
        <f>1.5*I2</f>
        <v>19.230769230769234</v>
      </c>
      <c r="E5" s="7">
        <f>1.25*I2</f>
        <v>16.025641025641026</v>
      </c>
      <c r="F5" s="7">
        <f>0.96*I2</f>
        <v>12.307692307692308</v>
      </c>
      <c r="G5" s="7">
        <f>1.5*I2</f>
        <v>19.230769230769234</v>
      </c>
      <c r="T5" s="11"/>
      <c r="U5" s="11"/>
      <c r="V5" s="11"/>
      <c r="W5" s="11"/>
      <c r="X5" s="11"/>
      <c r="Y5" s="11"/>
      <c r="Z5" s="11"/>
    </row>
    <row r="6" spans="1:26" ht="12.75">
      <c r="A6">
        <v>5</v>
      </c>
      <c r="B6" s="6">
        <f>1.35*I2</f>
        <v>17.30769230769231</v>
      </c>
      <c r="C6" s="6">
        <f>1.1*I2</f>
        <v>14.102564102564104</v>
      </c>
      <c r="D6" s="6">
        <f>1.68*I2</f>
        <v>21.53846153846154</v>
      </c>
      <c r="E6" s="7">
        <f>1.35*I2</f>
        <v>17.30769230769231</v>
      </c>
      <c r="F6" s="7">
        <f>1.1*I2</f>
        <v>14.102564102564104</v>
      </c>
      <c r="G6" s="7">
        <f>1.65*I2</f>
        <v>21.153846153846153</v>
      </c>
      <c r="T6" s="11"/>
      <c r="U6" s="11"/>
      <c r="V6" s="11"/>
      <c r="W6" s="11"/>
      <c r="X6" s="11"/>
      <c r="Y6" s="11"/>
      <c r="Z6" s="11"/>
    </row>
    <row r="7" spans="1:26" ht="12.75">
      <c r="A7">
        <v>6</v>
      </c>
      <c r="B7" s="6">
        <f>1.52*I2</f>
        <v>19.48717948717949</v>
      </c>
      <c r="C7" s="6">
        <f>1.2*I2</f>
        <v>15.384615384615385</v>
      </c>
      <c r="D7" s="6">
        <f>1.83*I2</f>
        <v>23.461538461538463</v>
      </c>
      <c r="E7" s="7">
        <f>1.5*I2</f>
        <v>19.230769230769234</v>
      </c>
      <c r="F7" s="7">
        <f>1.16*I2</f>
        <v>14.871794871794872</v>
      </c>
      <c r="G7" s="7">
        <f>1.85*I2</f>
        <v>23.71794871794872</v>
      </c>
      <c r="T7" s="11"/>
      <c r="U7" s="11"/>
      <c r="V7" s="11"/>
      <c r="W7" s="11"/>
      <c r="X7" s="11"/>
      <c r="Y7" s="11"/>
      <c r="Z7" s="11"/>
    </row>
    <row r="8" spans="1:26" ht="12.75">
      <c r="A8">
        <v>7</v>
      </c>
      <c r="B8" s="6">
        <f>1.7*I2</f>
        <v>21.794871794871796</v>
      </c>
      <c r="C8" s="6">
        <f>1.33*I2</f>
        <v>17.051282051282055</v>
      </c>
      <c r="D8" s="6">
        <f>2.1*I2</f>
        <v>26.923076923076927</v>
      </c>
      <c r="E8" s="7">
        <f>1.7*I2</f>
        <v>21.794871794871796</v>
      </c>
      <c r="F8" s="7">
        <f>1.28*I2</f>
        <v>16.410256410256412</v>
      </c>
      <c r="G8" s="7">
        <f>2.1*I2</f>
        <v>26.923076923076927</v>
      </c>
      <c r="T8" s="11"/>
      <c r="U8" s="11"/>
      <c r="V8" s="11"/>
      <c r="W8" s="11"/>
      <c r="X8" s="11"/>
      <c r="Y8" s="11"/>
      <c r="Z8" s="11"/>
    </row>
    <row r="9" spans="1:26" ht="12.75">
      <c r="A9">
        <v>8</v>
      </c>
      <c r="B9" s="6">
        <f>1.86*I2</f>
        <v>23.84615384615385</v>
      </c>
      <c r="C9" s="6">
        <f>1.45*I2</f>
        <v>18.58974358974359</v>
      </c>
      <c r="D9" s="6">
        <f>2.35*I2</f>
        <v>30.12820512820513</v>
      </c>
      <c r="E9" s="7">
        <f>1.92*I2</f>
        <v>24.615384615384617</v>
      </c>
      <c r="F9" s="7">
        <f>1.5*I2</f>
        <v>19.230769230769234</v>
      </c>
      <c r="G9" s="7">
        <f>2.31*I2</f>
        <v>29.615384615384617</v>
      </c>
      <c r="T9" s="11"/>
      <c r="U9" s="11"/>
      <c r="V9" s="11"/>
      <c r="W9" s="11"/>
      <c r="X9" s="11"/>
      <c r="Y9" s="11"/>
      <c r="Z9" s="11"/>
    </row>
    <row r="10" spans="1:26" ht="12.75">
      <c r="A10">
        <v>9</v>
      </c>
      <c r="B10" s="6">
        <f>2.05*I2</f>
        <v>26.28205128205128</v>
      </c>
      <c r="C10" s="6">
        <f>1.53*I2</f>
        <v>19.615384615384617</v>
      </c>
      <c r="D10" s="6">
        <f>2.65*I2</f>
        <v>33.97435897435898</v>
      </c>
      <c r="E10" s="7">
        <f>2.1*I2</f>
        <v>26.923076923076927</v>
      </c>
      <c r="F10" s="7">
        <f>1.6*I2</f>
        <v>20.512820512820515</v>
      </c>
      <c r="G10" s="7">
        <f>2.6*I2</f>
        <v>33.333333333333336</v>
      </c>
      <c r="T10" s="11"/>
      <c r="U10" s="11"/>
      <c r="V10" s="11"/>
      <c r="W10" s="11"/>
      <c r="X10" s="11"/>
      <c r="Y10" s="11"/>
      <c r="Z10" s="11"/>
    </row>
    <row r="11" spans="1:26" ht="12.75">
      <c r="A11">
        <v>10</v>
      </c>
      <c r="B11" s="6">
        <f>2.32*I2</f>
        <v>29.743589743589745</v>
      </c>
      <c r="C11" s="6">
        <f>1.62*I2</f>
        <v>20.76923076923077</v>
      </c>
      <c r="D11" s="6">
        <f>3*I2</f>
        <v>38.46153846153847</v>
      </c>
      <c r="E11" s="7">
        <f>2.3*I2</f>
        <v>29.487179487179485</v>
      </c>
      <c r="F11" s="7">
        <f>1.72*I2</f>
        <v>22.05128205128205</v>
      </c>
      <c r="G11" s="7">
        <f>2.9*I2</f>
        <v>37.17948717948718</v>
      </c>
      <c r="T11" s="11"/>
      <c r="U11" s="11"/>
      <c r="V11" s="11"/>
      <c r="W11" s="11"/>
      <c r="X11" s="11"/>
      <c r="Y11" s="11"/>
      <c r="Z11" s="11"/>
    </row>
    <row r="12" spans="1:26" ht="12.75">
      <c r="A12">
        <v>11</v>
      </c>
      <c r="B12" s="6">
        <f>2.55*I2</f>
        <v>32.69230769230769</v>
      </c>
      <c r="C12" s="6">
        <f>1.75*I2</f>
        <v>22.435897435897438</v>
      </c>
      <c r="D12" s="6">
        <f>3.4*I2</f>
        <v>43.58974358974359</v>
      </c>
      <c r="E12" s="7">
        <f>2.5*I2</f>
        <v>32.05128205128205</v>
      </c>
      <c r="F12" s="7">
        <f>1.9*I2</f>
        <v>24.358974358974358</v>
      </c>
      <c r="G12" s="7">
        <f>3.15*I2</f>
        <v>40.38461538461539</v>
      </c>
      <c r="T12" s="11"/>
      <c r="U12" s="11"/>
      <c r="V12" s="11"/>
      <c r="W12" s="11"/>
      <c r="X12" s="11"/>
      <c r="Y12" s="11"/>
      <c r="Z12" s="11"/>
    </row>
    <row r="13" spans="1:26" ht="12.75">
      <c r="A13">
        <v>12</v>
      </c>
      <c r="B13" s="6">
        <f>2.9*I2</f>
        <v>37.17948717948718</v>
      </c>
      <c r="C13" s="6">
        <f>1.86*I2</f>
        <v>23.84615384615385</v>
      </c>
      <c r="D13" s="6">
        <f>3.9*I2</f>
        <v>50</v>
      </c>
      <c r="E13" s="7">
        <f>2.75*I2</f>
        <v>35.256410256410255</v>
      </c>
      <c r="F13" s="7">
        <f>2.1*I2</f>
        <v>26.923076923076927</v>
      </c>
      <c r="G13" s="7">
        <f>3.55*I2</f>
        <v>45.51282051282051</v>
      </c>
      <c r="T13" s="11"/>
      <c r="U13" s="11"/>
      <c r="V13" s="11"/>
      <c r="W13" s="11"/>
      <c r="X13" s="11"/>
      <c r="Y13" s="11"/>
      <c r="Z13" s="11"/>
    </row>
    <row r="14" spans="1:27" ht="12.75">
      <c r="A14">
        <v>13</v>
      </c>
      <c r="B14" s="6">
        <f>3.25*I2</f>
        <v>41.66666666666667</v>
      </c>
      <c r="C14" s="6">
        <f>2.05*I2</f>
        <v>26.28205128205128</v>
      </c>
      <c r="D14" s="6">
        <f>4.4*I2</f>
        <v>56.410256410256416</v>
      </c>
      <c r="E14" s="7">
        <f>3.05*I2</f>
        <v>39.1025641025641</v>
      </c>
      <c r="F14" s="7">
        <f>2.16*I2</f>
        <v>27.692307692307697</v>
      </c>
      <c r="G14" s="7">
        <f>3.9*I2</f>
        <v>50</v>
      </c>
      <c r="T14" s="11"/>
      <c r="U14" s="11"/>
      <c r="V14" s="11"/>
      <c r="W14" s="11"/>
      <c r="X14" s="11"/>
      <c r="Y14" s="11"/>
      <c r="Z14" s="11"/>
      <c r="AA14" s="9"/>
    </row>
    <row r="15" spans="1:26" ht="12.75">
      <c r="A15">
        <v>14</v>
      </c>
      <c r="B15" s="6">
        <f>3.66*I2</f>
        <v>46.92307692307693</v>
      </c>
      <c r="C15" s="6">
        <f>2.45*I2</f>
        <v>31.410256410256412</v>
      </c>
      <c r="D15" s="6">
        <f>4.85*I2</f>
        <v>62.179487179487175</v>
      </c>
      <c r="E15" s="7">
        <f>3.4*I2</f>
        <v>43.58974358974359</v>
      </c>
      <c r="F15" s="7">
        <f>2.4*I2</f>
        <v>30.76923076923077</v>
      </c>
      <c r="G15" s="7">
        <f>4.5*I2</f>
        <v>57.69230769230769</v>
      </c>
      <c r="T15" s="11"/>
      <c r="U15" s="11"/>
      <c r="V15" s="11"/>
      <c r="W15" s="11"/>
      <c r="X15" s="11"/>
      <c r="Y15" s="11"/>
      <c r="Z15" s="11"/>
    </row>
    <row r="16" spans="1:26" ht="12.75">
      <c r="A16">
        <v>15</v>
      </c>
      <c r="B16" s="6">
        <f>4*I2</f>
        <v>51.282051282051285</v>
      </c>
      <c r="C16" s="6">
        <f>2.85*I2</f>
        <v>36.53846153846154</v>
      </c>
      <c r="D16" s="6">
        <f>5.2*I2</f>
        <v>66.66666666666667</v>
      </c>
      <c r="E16" s="7">
        <f>3.95*I2</f>
        <v>50.64102564102564</v>
      </c>
      <c r="F16" s="7">
        <f>2.65*I2</f>
        <v>33.97435897435898</v>
      </c>
      <c r="G16" s="7">
        <f>5.3*I2</f>
        <v>67.94871794871796</v>
      </c>
      <c r="T16" s="11"/>
      <c r="U16" s="11"/>
      <c r="V16" s="11"/>
      <c r="W16" s="11"/>
      <c r="X16" s="11"/>
      <c r="Y16" s="11"/>
      <c r="Z16" s="11"/>
    </row>
    <row r="17" spans="1:27" ht="12.75">
      <c r="A17">
        <v>16</v>
      </c>
      <c r="B17" s="6">
        <f>4.22*I2</f>
        <v>54.1025641025641</v>
      </c>
      <c r="C17" s="6">
        <f>3.1*I2</f>
        <v>39.743589743589745</v>
      </c>
      <c r="D17" s="6">
        <f>5.35*I2</f>
        <v>68.58974358974359</v>
      </c>
      <c r="E17" s="7">
        <f>4.6*I2</f>
        <v>58.97435897435897</v>
      </c>
      <c r="F17" s="7">
        <f>3.25*I2</f>
        <v>41.66666666666667</v>
      </c>
      <c r="G17" s="7">
        <f>5.7*I2</f>
        <v>73.07692307692308</v>
      </c>
      <c r="T17" s="11"/>
      <c r="U17" s="11"/>
      <c r="V17" s="11"/>
      <c r="W17" s="11"/>
      <c r="X17" s="11"/>
      <c r="Y17" s="11"/>
      <c r="Z17" s="11"/>
      <c r="AA17" s="9"/>
    </row>
    <row r="18" spans="1:27" ht="12.75">
      <c r="A18">
        <v>17</v>
      </c>
      <c r="B18" s="6">
        <f>4.3*I2</f>
        <v>55.12820512820513</v>
      </c>
      <c r="C18" s="6">
        <f>3.2*I2</f>
        <v>41.02564102564103</v>
      </c>
      <c r="D18" s="6">
        <f>5.43*I2</f>
        <v>69.61538461538461</v>
      </c>
      <c r="E18" s="7">
        <f>4.9*I2</f>
        <v>62.820512820512825</v>
      </c>
      <c r="F18" s="7">
        <f>3.55*I2</f>
        <v>45.51282051282051</v>
      </c>
      <c r="G18" s="7">
        <f>6.1*I2</f>
        <v>78.2051282051282</v>
      </c>
      <c r="T18" s="11"/>
      <c r="U18" s="11"/>
      <c r="V18" s="11"/>
      <c r="W18" s="11"/>
      <c r="X18" s="11"/>
      <c r="Y18" s="11"/>
      <c r="Z18" s="11"/>
      <c r="AA18" s="9"/>
    </row>
    <row r="19" spans="1:26" ht="12.75">
      <c r="A19">
        <v>18</v>
      </c>
      <c r="B19" s="6">
        <f>4.4*I2</f>
        <v>56.410256410256416</v>
      </c>
      <c r="C19" s="6">
        <f>3.35*I2</f>
        <v>42.94871794871795</v>
      </c>
      <c r="D19" s="6">
        <f>5.48*I2</f>
        <v>70.25641025641026</v>
      </c>
      <c r="E19" s="7">
        <f>5.15*I2</f>
        <v>66.02564102564104</v>
      </c>
      <c r="F19" s="7">
        <f>3.9*I2</f>
        <v>50</v>
      </c>
      <c r="G19" s="7">
        <f>6.35*I2</f>
        <v>81.41025641025641</v>
      </c>
      <c r="T19" s="11"/>
      <c r="U19" s="11"/>
      <c r="V19" s="11"/>
      <c r="W19" s="11"/>
      <c r="X19" s="11"/>
      <c r="Y19" s="11"/>
      <c r="Z19" s="11"/>
    </row>
    <row r="20" spans="1:27" ht="12.75">
      <c r="A20" s="2"/>
      <c r="B20" s="10"/>
      <c r="C20" s="10"/>
      <c r="D20" s="10"/>
      <c r="E20" s="10"/>
      <c r="F20" s="10"/>
      <c r="G20" s="10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2.75">
      <c r="A21" s="2"/>
      <c r="B21" s="10"/>
      <c r="C21" s="10"/>
      <c r="D21" s="10"/>
      <c r="E21" s="10"/>
      <c r="F21" s="10"/>
      <c r="G21" s="10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2.75">
      <c r="A22" s="2"/>
      <c r="B22" s="10"/>
      <c r="C22" s="10"/>
      <c r="D22" s="10"/>
      <c r="E22" s="10"/>
      <c r="F22" s="10"/>
      <c r="G22" s="10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2.75">
      <c r="A23" s="2"/>
      <c r="B23" s="10"/>
      <c r="C23" s="10"/>
      <c r="D23" s="10"/>
      <c r="E23" s="10"/>
      <c r="F23" s="10"/>
      <c r="G23" s="10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2.75">
      <c r="A24" s="2"/>
      <c r="B24" s="10"/>
      <c r="C24" s="10"/>
      <c r="D24" s="10"/>
      <c r="E24" s="10"/>
      <c r="F24" s="10"/>
      <c r="G24" s="10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2.75">
      <c r="A25" s="2"/>
      <c r="B25" s="10"/>
      <c r="C25" s="10"/>
      <c r="D25" s="10"/>
      <c r="E25" s="10"/>
      <c r="F25" s="10"/>
      <c r="G25" s="10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.75">
      <c r="A26" s="2"/>
      <c r="B26" s="10"/>
      <c r="C26" s="10"/>
      <c r="D26" s="10"/>
      <c r="E26" s="10"/>
      <c r="F26" s="10"/>
      <c r="G26" s="10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2.75">
      <c r="A27" s="2"/>
      <c r="B27" s="10"/>
      <c r="C27" s="10"/>
      <c r="D27" s="10"/>
      <c r="E27" s="10"/>
      <c r="F27" s="10"/>
      <c r="G27" s="10"/>
      <c r="S27" s="11"/>
      <c r="T27" s="11"/>
      <c r="U27" s="11"/>
      <c r="V27" s="11"/>
      <c r="W27" s="11"/>
      <c r="X27" s="11"/>
      <c r="Y27" s="11"/>
      <c r="Z27" s="11"/>
      <c r="AA27" s="11"/>
    </row>
    <row r="28" spans="2:26" ht="12.75">
      <c r="B28" s="6"/>
      <c r="V28" s="9"/>
      <c r="W28" s="9"/>
      <c r="X28" s="9"/>
      <c r="Y28" s="9"/>
      <c r="Z28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KTL / YTOS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olex</dc:creator>
  <cp:keywords/>
  <dc:description/>
  <cp:lastModifiedBy>jesionek</cp:lastModifiedBy>
  <cp:lastPrinted>2009-02-26T14:01:12Z</cp:lastPrinted>
  <dcterms:created xsi:type="dcterms:W3CDTF">2008-10-01T07:32:00Z</dcterms:created>
  <dcterms:modified xsi:type="dcterms:W3CDTF">2009-05-26T10:16:37Z</dcterms:modified>
  <cp:category/>
  <cp:version/>
  <cp:contentType/>
  <cp:contentStatus/>
</cp:coreProperties>
</file>